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WID_Design\Admin\Design Section Templates\"/>
    </mc:Choice>
  </mc:AlternateContent>
  <xr:revisionPtr revIDLastSave="0" documentId="13_ncr:1_{21F73AE9-90F5-493C-A5E5-9FC7D5415FA5}" xr6:coauthVersionLast="45" xr6:coauthVersionMax="45" xr10:uidLastSave="{00000000-0000-0000-0000-000000000000}"/>
  <bookViews>
    <workbookView xWindow="19080" yWindow="-120" windowWidth="29040" windowHeight="16440" xr2:uid="{8AFB2011-E5E8-4E23-879D-79B13429761A}"/>
  </bookViews>
  <sheets>
    <sheet name="Sample Analysis" sheetId="1" r:id="rId1"/>
    <sheet name="Directions" sheetId="2" r:id="rId2"/>
  </sheets>
  <definedNames>
    <definedName name="ENRCCI">'Sample Analysis'!$B$18</definedName>
    <definedName name="INFLATION">'Sample Analysis'!$B$19</definedName>
    <definedName name="MHI">'Sample Analysis'!$B$15</definedName>
    <definedName name="TOTALERUS">'Sample Analysis'!$B$17</definedName>
    <definedName name="WAGERATE">'Sample Analysis'!$B$16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9" i="1" s="1"/>
  <c r="E11" i="1" s="1"/>
  <c r="E5" i="1"/>
  <c r="E3" i="1"/>
  <c r="J5" i="1"/>
  <c r="J7" i="1" s="1"/>
  <c r="J9" i="1" s="1"/>
  <c r="J11" i="1" s="1"/>
  <c r="J3" i="1"/>
  <c r="F5" i="1"/>
  <c r="I5" i="1" s="1"/>
  <c r="G7" i="1" s="1"/>
  <c r="F7" i="1"/>
  <c r="F9" i="1"/>
  <c r="F11" i="1"/>
  <c r="F3" i="1"/>
  <c r="I3" i="1" s="1"/>
  <c r="G5" i="1" s="1"/>
  <c r="I7" i="1" l="1"/>
  <c r="G9" i="1" s="1"/>
  <c r="I9" i="1"/>
  <c r="G11" i="1" s="1"/>
  <c r="I11" i="1" s="1"/>
  <c r="K11" i="1" s="1"/>
  <c r="K3" i="1"/>
  <c r="K9" i="1"/>
  <c r="K7" i="1"/>
  <c r="K5" i="1"/>
</calcChain>
</file>

<file path=xl/sharedStrings.xml><?xml version="1.0" encoding="utf-8"?>
<sst xmlns="http://schemas.openxmlformats.org/spreadsheetml/2006/main" count="31" uniqueCount="28">
  <si>
    <t xml:space="preserve"> CAPITAL PLAN AND AFFORDABILITY ANALYSIS</t>
  </si>
  <si>
    <t>Year</t>
  </si>
  <si>
    <t>Project Name, or Action Name</t>
  </si>
  <si>
    <t xml:space="preserve">Cost </t>
  </si>
  <si>
    <t>ENR CCI</t>
  </si>
  <si>
    <t>User Rate/ERU</t>
  </si>
  <si>
    <t>BASE RATE/ERU</t>
  </si>
  <si>
    <t>New Rate/ERU</t>
  </si>
  <si>
    <t>MHI</t>
  </si>
  <si>
    <t>% MHI</t>
  </si>
  <si>
    <t>Install Rain &amp; Flow Guages, Monitor &amp; Report</t>
  </si>
  <si>
    <t>Engineering New Record Construction Cost Index, available through subscription, or call Water Investment Division to ask for the index for a specific date.</t>
  </si>
  <si>
    <t>Assumptions:</t>
  </si>
  <si>
    <t xml:space="preserve">ERU </t>
  </si>
  <si>
    <t>Equivalent Residential User - Defined with formula  in Environmental Protection Rule Chapter 2.</t>
  </si>
  <si>
    <t>Median Household Income, Use American Community Survey Data or local survey; project MHI changes over time and include sources in the notes.</t>
  </si>
  <si>
    <t>Directions</t>
  </si>
  <si>
    <t>Complete informaiton in the blue text cells.</t>
  </si>
  <si>
    <t>The 5 year plan will become part of the 1272 Order for the community.  The goal of this analysis is to make sure that project affordability stays between 1.5% and 2.0%</t>
  </si>
  <si>
    <t>Town and Water Investment Division can provide information about debt service that is paid off and effectively reducing the base user rate.</t>
  </si>
  <si>
    <t>Add lines as necessary</t>
  </si>
  <si>
    <t>Consider annual actions and capital costs</t>
  </si>
  <si>
    <t>Retired Debt Service/ERU</t>
  </si>
  <si>
    <t>Source for MHI</t>
  </si>
  <si>
    <t>Assumed annual increase in ENR CCI</t>
  </si>
  <si>
    <t xml:space="preserve"> Source for increase in MHI.</t>
  </si>
  <si>
    <r>
      <rPr>
        <sz val="11"/>
        <color theme="1"/>
        <rFont val="Calibri"/>
        <family val="2"/>
        <scheme val="minor"/>
      </rPr>
      <t>Total ERUs,</t>
    </r>
    <r>
      <rPr>
        <sz val="11"/>
        <color rgb="FF0070C0"/>
        <rFont val="Calibri"/>
        <family val="2"/>
        <scheme val="minor"/>
      </rPr>
      <t xml:space="preserve"> Source for ERU Information</t>
    </r>
  </si>
  <si>
    <t>Avenue Street CSO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</si>
</sst>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/>
    <xf numFmtId="44" fontId="4" fillId="0" borderId="0" xfId="1" applyFont="1"/>
    <xf numFmtId="44" fontId="0" fillId="0" borderId="0" xfId="1" applyFont="1" applyAlignment="1">
      <alignment horizontal="center"/>
    </xf>
    <xf numFmtId="44" fontId="4" fillId="0" borderId="0" xfId="1" applyFont="1" applyAlignment="1">
      <alignment horizontal="center"/>
    </xf>
    <xf numFmtId="10" fontId="0" fillId="0" borderId="0" xfId="2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44" fontId="5" fillId="0" borderId="0" xfId="1" applyFont="1" applyAlignment="1">
      <alignment horizontal="center"/>
    </xf>
    <xf numFmtId="44" fontId="6" fillId="0" borderId="0" xfId="1" applyFont="1" applyAlignment="1">
      <alignment horizontal="center"/>
    </xf>
    <xf numFmtId="0" fontId="6" fillId="0" borderId="0" xfId="0" applyFont="1" applyAlignment="1">
      <alignment horizontal="center"/>
    </xf>
    <xf numFmtId="10" fontId="4" fillId="0" borderId="0" xfId="2" applyNumberFormat="1" applyFont="1"/>
    <xf numFmtId="0" fontId="4" fillId="0" borderId="0" xfId="0" applyFont="1" applyAlignment="1"/>
    <xf numFmtId="10" fontId="4" fillId="0" borderId="0" xfId="2" applyNumberFormat="1" applyFont="1" applyAlignment="1"/>
    <xf numFmtId="2" fontId="6" fillId="0" borderId="0" xfId="0" applyNumberFormat="1" applyFont="1" applyAlignment="1">
      <alignment horizontal="center"/>
    </xf>
    <xf numFmtId="0" fontId="0" fillId="0" borderId="0" xfId="0" applyFont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F0669-FE9E-4DBD-93C5-35DE8D61C60A}">
  <dimension ref="A1:K19"/>
  <sheetViews>
    <sheetView tabSelected="1" workbookViewId="0">
      <selection activeCell="C5" sqref="C5"/>
    </sheetView>
  </sheetViews>
  <sheetFormatPr defaultRowHeight="14.4" x14ac:dyDescent="0.3"/>
  <cols>
    <col min="2" max="2" width="11.33203125" customWidth="1"/>
    <col min="3" max="3" width="40.109375" customWidth="1"/>
    <col min="4" max="4" width="17.6640625" customWidth="1"/>
    <col min="5" max="5" width="13.6640625" customWidth="1"/>
    <col min="6" max="6" width="19.88671875" customWidth="1"/>
    <col min="7" max="8" width="20.77734375" customWidth="1"/>
    <col min="9" max="9" width="20.109375" customWidth="1"/>
    <col min="10" max="10" width="15.6640625" customWidth="1"/>
    <col min="11" max="11" width="11.5546875" customWidth="1"/>
  </cols>
  <sheetData>
    <row r="1" spans="1:11" ht="36.6" x14ac:dyDescent="0.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s="10" customFormat="1" ht="42" x14ac:dyDescent="0.4">
      <c r="A2" s="9" t="s">
        <v>1</v>
      </c>
      <c r="B2" s="9"/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22</v>
      </c>
      <c r="I2" s="10" t="s">
        <v>7</v>
      </c>
      <c r="J2" s="10" t="s">
        <v>8</v>
      </c>
      <c r="K2" s="10" t="s">
        <v>9</v>
      </c>
    </row>
    <row r="3" spans="1:11" x14ac:dyDescent="0.3">
      <c r="A3" s="1">
        <v>1</v>
      </c>
      <c r="B3" s="3">
        <v>2020</v>
      </c>
      <c r="C3" s="4" t="s">
        <v>10</v>
      </c>
      <c r="D3" s="5">
        <v>10000</v>
      </c>
      <c r="E3" s="13">
        <f>+ENRCCI</f>
        <v>12345.67</v>
      </c>
      <c r="F3" s="7">
        <f>-D3/TOTALERUS-PMT(0.02,20,D4)/TOTALERUS</f>
        <v>170.52239375096798</v>
      </c>
      <c r="G3" s="7">
        <v>300</v>
      </c>
      <c r="H3" s="11"/>
      <c r="I3" s="6">
        <f>+F3+G3-H3</f>
        <v>470.52239375096798</v>
      </c>
      <c r="J3" s="12">
        <f>+MHI</f>
        <v>55300</v>
      </c>
      <c r="K3" s="8">
        <f>+I3/J3</f>
        <v>8.5085423824768167E-3</v>
      </c>
    </row>
    <row r="4" spans="1:11" x14ac:dyDescent="0.3">
      <c r="A4" s="1"/>
      <c r="B4" s="3"/>
      <c r="C4" s="4" t="s">
        <v>27</v>
      </c>
      <c r="D4" s="5">
        <v>1000000</v>
      </c>
      <c r="E4" s="13"/>
      <c r="F4" s="7"/>
      <c r="G4" s="7"/>
      <c r="H4" s="11"/>
      <c r="I4" s="6"/>
      <c r="J4" s="12"/>
      <c r="K4" s="8"/>
    </row>
    <row r="5" spans="1:11" x14ac:dyDescent="0.3">
      <c r="A5" s="1">
        <v>2</v>
      </c>
      <c r="B5" s="3">
        <v>2021</v>
      </c>
      <c r="C5" s="4"/>
      <c r="D5" s="5">
        <v>500</v>
      </c>
      <c r="E5" s="17">
        <f>+E3*(1+INFLATION)</f>
        <v>12716.0401</v>
      </c>
      <c r="F5" s="7">
        <f>-D5/TOTALERUS-PMT(0.02,20,D6)/TOTALERUS</f>
        <v>222.57463312606478</v>
      </c>
      <c r="G5" s="7">
        <f>+I3</f>
        <v>470.52239375096798</v>
      </c>
      <c r="H5" s="7"/>
      <c r="I5" s="6">
        <f t="shared" ref="I5" si="0">+F5+G5-H5</f>
        <v>693.0970268770327</v>
      </c>
      <c r="J5" s="12">
        <f>+J3*(1+WAGERATE)</f>
        <v>55963.6</v>
      </c>
      <c r="K5" s="8">
        <f>+I5/J5</f>
        <v>1.2384782731579683E-2</v>
      </c>
    </row>
    <row r="6" spans="1:11" x14ac:dyDescent="0.3">
      <c r="A6" s="1"/>
      <c r="B6" s="3"/>
      <c r="C6" s="4"/>
      <c r="D6" s="5">
        <v>1100000</v>
      </c>
      <c r="E6" s="17"/>
      <c r="F6" s="7"/>
      <c r="G6" s="7"/>
      <c r="H6" s="7"/>
      <c r="I6" s="6"/>
      <c r="J6" s="12"/>
      <c r="K6" s="8"/>
    </row>
    <row r="7" spans="1:11" x14ac:dyDescent="0.3">
      <c r="A7" s="1">
        <v>3</v>
      </c>
      <c r="B7" s="3">
        <v>2022</v>
      </c>
      <c r="C7" s="4"/>
      <c r="D7" s="5">
        <v>800</v>
      </c>
      <c r="E7" s="17">
        <f>+E5*(1+INFLATION)</f>
        <v>13097.521303000001</v>
      </c>
      <c r="F7" s="7">
        <f>-D7/TOTALERUS-PMT(0.02,20,D8)/TOTALERUS</f>
        <v>241.9602058344949</v>
      </c>
      <c r="G7" s="7">
        <f t="shared" ref="G7" si="1">+I5</f>
        <v>693.0970268770327</v>
      </c>
      <c r="H7" s="7">
        <v>50</v>
      </c>
      <c r="I7" s="6">
        <f t="shared" ref="I7" si="2">+F7+G7-H7</f>
        <v>885.0572327115276</v>
      </c>
      <c r="J7" s="12">
        <f>+J5*(1+WAGERATE)</f>
        <v>56635.163200000003</v>
      </c>
      <c r="K7" s="8">
        <f>+I7/J7</f>
        <v>1.562734496916798E-2</v>
      </c>
    </row>
    <row r="8" spans="1:11" x14ac:dyDescent="0.3">
      <c r="A8" s="1"/>
      <c r="B8" s="3"/>
      <c r="C8" s="4"/>
      <c r="D8" s="5">
        <v>1200000</v>
      </c>
      <c r="E8" s="17"/>
      <c r="F8" s="7"/>
      <c r="G8" s="7"/>
      <c r="H8" s="7"/>
      <c r="I8" s="6"/>
      <c r="J8" s="12"/>
      <c r="K8" s="8"/>
    </row>
    <row r="9" spans="1:11" x14ac:dyDescent="0.3">
      <c r="A9" s="1">
        <v>4</v>
      </c>
      <c r="B9" s="3">
        <v>2023</v>
      </c>
      <c r="C9" s="4"/>
      <c r="D9" s="5">
        <v>5000</v>
      </c>
      <c r="E9" s="17">
        <f>+E7*(1+INFLATION)</f>
        <v>13490.446942090002</v>
      </c>
      <c r="F9" s="7">
        <f>-D9/TOTALERUS-PMT(0.02,20,D10)/TOTALERUS</f>
        <v>248.34577854292505</v>
      </c>
      <c r="G9" s="7">
        <f t="shared" ref="G9" si="3">+I7</f>
        <v>885.0572327115276</v>
      </c>
      <c r="H9" s="7"/>
      <c r="I9" s="6">
        <f t="shared" ref="I9" si="4">+F9+G9-H9</f>
        <v>1133.4030112544526</v>
      </c>
      <c r="J9" s="12">
        <f>+J7*(1+WAGERATE)</f>
        <v>57314.785158400002</v>
      </c>
      <c r="K9" s="8">
        <f>+I9/J9</f>
        <v>1.9775054693515537E-2</v>
      </c>
    </row>
    <row r="10" spans="1:11" x14ac:dyDescent="0.3">
      <c r="A10" s="1"/>
      <c r="B10" s="3"/>
      <c r="C10" s="4"/>
      <c r="D10" s="5">
        <v>1300000</v>
      </c>
      <c r="E10" s="17"/>
      <c r="F10" s="7"/>
      <c r="G10" s="7"/>
      <c r="H10" s="7"/>
      <c r="I10" s="6"/>
      <c r="J10" s="12"/>
      <c r="K10" s="8"/>
    </row>
    <row r="11" spans="1:11" x14ac:dyDescent="0.3">
      <c r="A11" s="1">
        <v>5</v>
      </c>
      <c r="B11" s="3">
        <v>2024</v>
      </c>
      <c r="C11" s="4"/>
      <c r="D11" s="5">
        <v>750</v>
      </c>
      <c r="E11" s="17">
        <f>+E9*(1+INFLATION)</f>
        <v>13895.160350352702</v>
      </c>
      <c r="F11" s="7">
        <f>-D11/TOTALERUS-PMT(0.02,20,D12)/TOTALERUS</f>
        <v>282.89801791802182</v>
      </c>
      <c r="G11" s="7">
        <f t="shared" ref="G11" si="5">+I9</f>
        <v>1133.4030112544526</v>
      </c>
      <c r="H11" s="7">
        <v>75</v>
      </c>
      <c r="I11" s="6">
        <f t="shared" ref="I11" si="6">+F11+G11-H11</f>
        <v>1341.3010291724745</v>
      </c>
      <c r="J11" s="12">
        <f>+J9*(1+WAGERATE)</f>
        <v>58002.562580300801</v>
      </c>
      <c r="K11" s="8">
        <f>+I11/J11</f>
        <v>2.3124858101149063E-2</v>
      </c>
    </row>
    <row r="12" spans="1:11" x14ac:dyDescent="0.3">
      <c r="A12" s="1"/>
      <c r="B12" s="3"/>
      <c r="C12" s="4"/>
      <c r="D12" s="5">
        <v>1400000</v>
      </c>
      <c r="E12" s="17"/>
      <c r="F12" s="7"/>
      <c r="G12" s="7"/>
      <c r="H12" s="7"/>
      <c r="I12" s="6"/>
      <c r="J12" s="12"/>
      <c r="K12" s="8"/>
    </row>
    <row r="14" spans="1:11" x14ac:dyDescent="0.3">
      <c r="A14" t="s">
        <v>12</v>
      </c>
    </row>
    <row r="15" spans="1:11" x14ac:dyDescent="0.3">
      <c r="A15">
        <v>1</v>
      </c>
      <c r="B15" s="5">
        <v>55300</v>
      </c>
      <c r="C15" s="4" t="s">
        <v>23</v>
      </c>
    </row>
    <row r="16" spans="1:11" x14ac:dyDescent="0.3">
      <c r="B16" s="14">
        <v>1.2E-2</v>
      </c>
      <c r="C16" s="4" t="s">
        <v>25</v>
      </c>
    </row>
    <row r="17" spans="1:3" x14ac:dyDescent="0.3">
      <c r="A17">
        <v>2</v>
      </c>
      <c r="B17" s="4">
        <v>300</v>
      </c>
      <c r="C17" s="4" t="s">
        <v>26</v>
      </c>
    </row>
    <row r="18" spans="1:3" x14ac:dyDescent="0.3">
      <c r="A18">
        <v>3</v>
      </c>
      <c r="B18" s="15">
        <v>12345.67</v>
      </c>
      <c r="C18" s="18" t="s">
        <v>4</v>
      </c>
    </row>
    <row r="19" spans="1:3" x14ac:dyDescent="0.3">
      <c r="B19" s="16">
        <v>0.03</v>
      </c>
      <c r="C19" t="s">
        <v>24</v>
      </c>
    </row>
  </sheetData>
  <mergeCells count="46">
    <mergeCell ref="H3:H4"/>
    <mergeCell ref="H5:H6"/>
    <mergeCell ref="H7:H8"/>
    <mergeCell ref="H9:H10"/>
    <mergeCell ref="H11:H12"/>
    <mergeCell ref="I3:I4"/>
    <mergeCell ref="I5:I6"/>
    <mergeCell ref="I7:I8"/>
    <mergeCell ref="I9:I10"/>
    <mergeCell ref="I11:I12"/>
    <mergeCell ref="K3:K4"/>
    <mergeCell ref="K5:K6"/>
    <mergeCell ref="K7:K8"/>
    <mergeCell ref="K9:K10"/>
    <mergeCell ref="K11:K12"/>
    <mergeCell ref="F9:F10"/>
    <mergeCell ref="F11:F12"/>
    <mergeCell ref="G3:G4"/>
    <mergeCell ref="G5:G6"/>
    <mergeCell ref="G7:G8"/>
    <mergeCell ref="G9:G10"/>
    <mergeCell ref="G11:G12"/>
    <mergeCell ref="E9:E10"/>
    <mergeCell ref="E11:E12"/>
    <mergeCell ref="J3:J4"/>
    <mergeCell ref="J5:J6"/>
    <mergeCell ref="J7:J8"/>
    <mergeCell ref="J9:J10"/>
    <mergeCell ref="J11:J12"/>
    <mergeCell ref="F3:F4"/>
    <mergeCell ref="F5:F6"/>
    <mergeCell ref="F7:F8"/>
    <mergeCell ref="A11:A12"/>
    <mergeCell ref="A2:B2"/>
    <mergeCell ref="B7:B8"/>
    <mergeCell ref="B9:B10"/>
    <mergeCell ref="B11:B12"/>
    <mergeCell ref="E3:E4"/>
    <mergeCell ref="E5:E6"/>
    <mergeCell ref="E7:E8"/>
    <mergeCell ref="A3:A4"/>
    <mergeCell ref="B3:B4"/>
    <mergeCell ref="A5:A6"/>
    <mergeCell ref="B5:B6"/>
    <mergeCell ref="A7:A8"/>
    <mergeCell ref="A9:A10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377F1-17C1-4E49-A779-A974C984C562}">
  <dimension ref="A1:C9"/>
  <sheetViews>
    <sheetView workbookViewId="0">
      <selection activeCell="A10" sqref="A10"/>
    </sheetView>
  </sheetViews>
  <sheetFormatPr defaultRowHeight="14.4" x14ac:dyDescent="0.3"/>
  <sheetData>
    <row r="1" spans="1:3" x14ac:dyDescent="0.3">
      <c r="A1" t="s">
        <v>16</v>
      </c>
    </row>
    <row r="2" spans="1:3" x14ac:dyDescent="0.3">
      <c r="A2">
        <v>1</v>
      </c>
      <c r="B2" t="s">
        <v>17</v>
      </c>
    </row>
    <row r="3" spans="1:3" x14ac:dyDescent="0.3">
      <c r="A3">
        <v>2</v>
      </c>
      <c r="B3" t="s">
        <v>18</v>
      </c>
    </row>
    <row r="4" spans="1:3" x14ac:dyDescent="0.3">
      <c r="A4">
        <v>3</v>
      </c>
      <c r="B4" t="s">
        <v>4</v>
      </c>
      <c r="C4" t="s">
        <v>11</v>
      </c>
    </row>
    <row r="5" spans="1:3" x14ac:dyDescent="0.3">
      <c r="A5">
        <v>4</v>
      </c>
      <c r="B5" t="s">
        <v>13</v>
      </c>
      <c r="C5" t="s">
        <v>14</v>
      </c>
    </row>
    <row r="6" spans="1:3" x14ac:dyDescent="0.3">
      <c r="A6">
        <v>5</v>
      </c>
      <c r="B6" t="s">
        <v>8</v>
      </c>
      <c r="C6" t="s">
        <v>15</v>
      </c>
    </row>
    <row r="7" spans="1:3" x14ac:dyDescent="0.3">
      <c r="A7">
        <v>6</v>
      </c>
      <c r="B7" t="s">
        <v>19</v>
      </c>
    </row>
    <row r="8" spans="1:3" x14ac:dyDescent="0.3">
      <c r="A8">
        <v>7</v>
      </c>
      <c r="B8" t="s">
        <v>20</v>
      </c>
    </row>
    <row r="9" spans="1:3" x14ac:dyDescent="0.3">
      <c r="A9">
        <v>8</v>
      </c>
      <c r="B9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Sample Analysis</vt:lpstr>
      <vt:lpstr>Directions</vt:lpstr>
      <vt:lpstr>ENRCCI</vt:lpstr>
      <vt:lpstr>INFLATION</vt:lpstr>
      <vt:lpstr>MHI</vt:lpstr>
      <vt:lpstr>TOTALERUS</vt:lpstr>
      <vt:lpstr>WAGERATE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2019-12-27T15:18:36Z</dcterms:created>
  <dcterms:modified xsi:type="dcterms:W3CDTF">2019-12-27T16:02:22Z</dcterms:modified>
</cp:coreProperties>
</file>